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  <c r="B31" s="1"/>
  <c r="C23"/>
  <c r="B23"/>
  <c r="C6"/>
  <c r="B6"/>
  <c r="C16"/>
  <c r="C5"/>
  <c r="C3"/>
  <c r="B3"/>
  <c r="C42"/>
  <c r="B5"/>
  <c r="B4"/>
  <c r="C4"/>
  <c r="B32" l="1"/>
  <c r="C39"/>
  <c r="C31"/>
  <c r="C32"/>
  <c r="C36" l="1"/>
  <c r="C35"/>
  <c r="C43" s="1"/>
  <c r="C37"/>
  <c r="B33"/>
  <c r="C33"/>
</calcChain>
</file>

<file path=xl/comments1.xml><?xml version="1.0" encoding="utf-8"?>
<comments xmlns="http://schemas.openxmlformats.org/spreadsheetml/2006/main">
  <authors>
    <author>Kat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List as many bank accounts as you have here. 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take try to take the snapshot 2x a year, but you do you.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just total savings and checking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don't keep a lot in checking/savings so this number tends to be pretty constant -- I move money as soon as I can to longer term savings or investments.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See our earlier post on money management, here: http://corporette.com/married-money-management/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See our earlier post on emergency funds, here: http://corporette.com/emergency-funds/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keep a lot of money for specific purposes in Ally -- emergency fund, vacation fund, insurance fund, etc. I just total all of those accounts in this spreadsheet, but you could break them out if you prefer.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List all investments here -- money in stocks, funds, bonds, etc.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If you're just getting started investing you should be in tax-advantaged investments like 401Ks, IRAs, and Roth IRAs - see our previous  post on it here: http://corporette.com/tales-from-the-wallet-tax-savvy-investments/ 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just keep track of the total in the account, not the individual movement of different stocks and funds. That takes a LOT longer if you're well diversified, so I save that exercise for when I intend to take action -- it's the end of the year and I'm looking for duds to sell for capital losses, or I'm looking at my entire portfolio intending to reallocate investments.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Note that because they're investments they may go down sometimes.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See our post on opening a Roth IRA
http://corporette.com/tales-from-the-wallet-how-to-open-a-roth-ira-in-less-than-45-minutes/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try to add what I can to Vanguard or Schwab when I can through methods like automatic investing -- see our earlier post on it here: http://corporette.com/tales-from-the-wallet-automatic-investing/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have investments with both Vanguard and Schwab because they're easy and low-fee. 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See the post on CorporetteMoms on 529s - but note that you can also open them for yourself if you plan to go back to school. http://corporettemoms.com/529-tips/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If you're trying to decide whether you should save or pay down debt, check out our last discussion on it here:  http://corporette.com/paying-down-debt-vs-saving/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Credit card debt is a really really bad idea -- still, unless you take this snapshot immediately after paying your bill, you're going to have a little bit so you might as well record it.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See our earlier post on how to tackle big debts like student loans: http://corporette.com/how-to-pay-off-big-student-loans/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I only record big-ticket stuff here, like items listed on a personal articles insurance policy. See our post on insurance for women, here: http://corporette.com/insurance-for-women/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Kat:</t>
        </r>
        <r>
          <rPr>
            <sz val="9"/>
            <color indexed="81"/>
            <rFont val="Tahoma"/>
            <family val="2"/>
          </rPr>
          <t xml:space="preserve">
You can get this value from Mint, Zillow, or a number of other places.  There can be WIDE swings in this number depending on your area, and it doesn't matter that much unless you're planning on selling -- still, it's just a financial snapshot of this particular moment in time, so I record the number here.</t>
        </r>
      </text>
    </comment>
    <comment ref="C43" authorId="0">
      <text>
        <r>
          <rPr>
            <b/>
            <sz val="9"/>
            <color indexed="81"/>
            <rFont val="Tahoma"/>
            <charset val="1"/>
          </rPr>
          <t>Kat:</t>
        </r>
        <r>
          <rPr>
            <sz val="9"/>
            <color indexed="81"/>
            <rFont val="Tahoma"/>
            <charset val="1"/>
          </rPr>
          <t xml:space="preserve">
There can be such wide swings in the real estate market that I wanted to be able to quantify how much of the increase/decrease was attributable to that one particular paper gain/loss. </t>
        </r>
      </text>
    </comment>
  </commentList>
</comments>
</file>

<file path=xl/sharedStrings.xml><?xml version="1.0" encoding="utf-8"?>
<sst xmlns="http://schemas.openxmlformats.org/spreadsheetml/2006/main" count="37" uniqueCount="36">
  <si>
    <t>Total Cash</t>
  </si>
  <si>
    <t>Liquid Assets Available:</t>
  </si>
  <si>
    <t>Investments</t>
  </si>
  <si>
    <t>Vanguard</t>
  </si>
  <si>
    <t>Total Investments</t>
  </si>
  <si>
    <t>Debts</t>
  </si>
  <si>
    <t>Mortgage</t>
  </si>
  <si>
    <t>Student Loans</t>
  </si>
  <si>
    <t>Net Worth</t>
  </si>
  <si>
    <t>Asset increase over last time:</t>
  </si>
  <si>
    <t>Debt decrease over last time:</t>
  </si>
  <si>
    <t>Asset increse over last time:</t>
  </si>
  <si>
    <t>Asset increase over one year ago</t>
  </si>
  <si>
    <t>Debt decrease since one year ago:</t>
  </si>
  <si>
    <t>Change in estimated house value</t>
  </si>
  <si>
    <t>Asset increase/decrease not counting house</t>
  </si>
  <si>
    <t>1.1.16</t>
  </si>
  <si>
    <t>6.6.16</t>
  </si>
  <si>
    <t>1.1.17</t>
  </si>
  <si>
    <t>Joint Bank Account</t>
  </si>
  <si>
    <t>Long-Term Cash Savings (E-fund $ like Ally)</t>
  </si>
  <si>
    <t>Personal Account</t>
  </si>
  <si>
    <t>401K</t>
  </si>
  <si>
    <t>Child 1's 529</t>
  </si>
  <si>
    <t>Child 2's 529</t>
  </si>
  <si>
    <t>Roth IRA</t>
  </si>
  <si>
    <t>Partner's 401K</t>
  </si>
  <si>
    <t>Schwab</t>
  </si>
  <si>
    <t>Total Assets</t>
  </si>
  <si>
    <t xml:space="preserve">Total Liabilities </t>
  </si>
  <si>
    <t>Physical Assets</t>
  </si>
  <si>
    <t>Credit Card Debt</t>
  </si>
  <si>
    <t>engagement ring</t>
  </si>
  <si>
    <t>estimated value of home</t>
  </si>
  <si>
    <t>estimated value of cars</t>
  </si>
  <si>
    <t>Financial Snapshot - originally posted here: http://corporette.com/frugal-fatigue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</si>
</sst>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&quot;$&quot;#,##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44" fontId="0" fillId="0" borderId="0" xfId="1" applyFont="1"/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Fill="1" applyBorder="1"/>
    <xf numFmtId="165" fontId="0" fillId="0" borderId="0" xfId="0" applyNumberFormat="1"/>
    <xf numFmtId="164" fontId="0" fillId="0" borderId="0" xfId="0" applyNumberFormat="1" applyFill="1" applyBorder="1"/>
    <xf numFmtId="165" fontId="0" fillId="0" borderId="0" xfId="0" applyNumberFormat="1" applyFill="1" applyBorder="1"/>
    <xf numFmtId="44" fontId="0" fillId="0" borderId="3" xfId="1" applyFont="1" applyBorder="1"/>
    <xf numFmtId="0" fontId="0" fillId="0" borderId="0" xfId="0" applyBorder="1"/>
    <xf numFmtId="0" fontId="5" fillId="0" borderId="1" xfId="0" applyFont="1" applyBorder="1"/>
    <xf numFmtId="0" fontId="4" fillId="0" borderId="1" xfId="0" applyFont="1" applyBorder="1"/>
    <xf numFmtId="44" fontId="0" fillId="0" borderId="0" xfId="1" applyFont="1" applyBorder="1"/>
    <xf numFmtId="165" fontId="0" fillId="0" borderId="3" xfId="0" applyNumberFormat="1" applyFill="1" applyBorder="1"/>
    <xf numFmtId="164" fontId="0" fillId="0" borderId="2" xfId="0" applyNumberFormat="1" applyFill="1" applyBorder="1"/>
    <xf numFmtId="164" fontId="2" fillId="0" borderId="0" xfId="0" applyNumberFormat="1" applyFont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10" fontId="0" fillId="0" borderId="0" xfId="0" applyNumberFormat="1"/>
    <xf numFmtId="10" fontId="0" fillId="0" borderId="1" xfId="0" applyNumberFormat="1" applyBorder="1"/>
    <xf numFmtId="0" fontId="0" fillId="0" borderId="3" xfId="0" applyBorder="1"/>
    <xf numFmtId="166" fontId="0" fillId="0" borderId="0" xfId="0" applyNumberFormat="1" applyFill="1" applyBorder="1"/>
    <xf numFmtId="166" fontId="0" fillId="0" borderId="1" xfId="0" applyNumberFormat="1" applyFill="1" applyBorder="1"/>
    <xf numFmtId="10" fontId="2" fillId="0" borderId="0" xfId="0" applyNumberFormat="1" applyFont="1"/>
    <xf numFmtId="10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44" fontId="3" fillId="0" borderId="0" xfId="1" applyFont="1"/>
    <xf numFmtId="165" fontId="3" fillId="0" borderId="0" xfId="0" applyNumberFormat="1" applyFont="1"/>
    <xf numFmtId="164" fontId="0" fillId="0" borderId="3" xfId="0" applyNumberFormat="1" applyFill="1" applyBorder="1"/>
    <xf numFmtId="0" fontId="10" fillId="0" borderId="1" xfId="0" applyFont="1" applyBorder="1"/>
    <xf numFmtId="0" fontId="11" fillId="0" borderId="1" xfId="2" applyBorder="1" applyAlignment="1" applyProtection="1"/>
    <xf numFmtId="0" fontId="11" fillId="0" borderId="2" xfId="2" applyBorder="1" applyAlignment="1" applyProtection="1"/>
    <xf numFmtId="0" fontId="6" fillId="0" borderId="2" xfId="0" applyFont="1" applyBorder="1"/>
    <xf numFmtId="0" fontId="0" fillId="0" borderId="1" xfId="0" applyFont="1" applyBorder="1"/>
    <xf numFmtId="164" fontId="2" fillId="0" borderId="3" xfId="0" applyNumberFormat="1" applyFont="1" applyFill="1" applyBorder="1"/>
    <xf numFmtId="164" fontId="2" fillId="0" borderId="2" xfId="0" applyNumberFormat="1" applyFont="1" applyFill="1" applyBorder="1"/>
    <xf numFmtId="0" fontId="9" fillId="0" borderId="2" xfId="0" applyFont="1" applyBorder="1"/>
    <xf numFmtId="165" fontId="12" fillId="0" borderId="3" xfId="0" applyNumberFormat="1" applyFont="1" applyBorder="1"/>
    <xf numFmtId="165" fontId="12" fillId="0" borderId="2" xfId="0" applyNumberFormat="1" applyFont="1" applyBorder="1"/>
    <xf numFmtId="0" fontId="12" fillId="0" borderId="3" xfId="0" applyFont="1" applyBorder="1"/>
    <xf numFmtId="0" fontId="9" fillId="0" borderId="1" xfId="0" applyFont="1" applyBorder="1"/>
    <xf numFmtId="8" fontId="13" fillId="0" borderId="0" xfId="0" applyNumberFormat="1" applyFont="1" applyBorder="1"/>
    <xf numFmtId="8" fontId="13" fillId="0" borderId="1" xfId="0" applyNumberFormat="1" applyFont="1" applyBorder="1"/>
    <xf numFmtId="0" fontId="12" fillId="0" borderId="0" xfId="0" applyFont="1"/>
    <xf numFmtId="0" fontId="9" fillId="2" borderId="1" xfId="0" applyFont="1" applyFill="1" applyBorder="1"/>
    <xf numFmtId="165" fontId="12" fillId="2" borderId="0" xfId="0" applyNumberFormat="1" applyFont="1" applyFill="1" applyBorder="1"/>
    <xf numFmtId="165" fontId="12" fillId="2" borderId="1" xfId="0" applyNumberFormat="1" applyFont="1" applyFill="1" applyBorder="1"/>
    <xf numFmtId="0" fontId="12" fillId="2" borderId="0" xfId="0" applyFont="1" applyFill="1"/>
    <xf numFmtId="166" fontId="0" fillId="0" borderId="1" xfId="0" applyNumberFormat="1" applyBorder="1"/>
    <xf numFmtId="0" fontId="14" fillId="0" borderId="1" xfId="2" applyFont="1" applyBorder="1" applyAlignment="1" applyProtection="1"/>
    <xf numFmtId="164" fontId="2" fillId="0" borderId="4" xfId="0" applyNumberFormat="1" applyFont="1" applyBorder="1"/>
    <xf numFmtId="164" fontId="0" fillId="0" borderId="4" xfId="0" applyNumberFormat="1" applyBorder="1"/>
    <xf numFmtId="44" fontId="0" fillId="0" borderId="4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rporette.com/paying-down-debt-vs-saving/" TargetMode="External"/><Relationship Id="rId3" Type="http://schemas.openxmlformats.org/officeDocument/2006/relationships/hyperlink" Target="http://corporette.com/tales-from-the-wallet-how-to-open-a-roth-ira-in-less-than-45-minutes/" TargetMode="External"/><Relationship Id="rId7" Type="http://schemas.openxmlformats.org/officeDocument/2006/relationships/hyperlink" Target="http://corporette.com/how-to-pay-off-big-student-loans/" TargetMode="External"/><Relationship Id="rId2" Type="http://schemas.openxmlformats.org/officeDocument/2006/relationships/hyperlink" Target="http://corporette.com/emergency-funds/" TargetMode="External"/><Relationship Id="rId1" Type="http://schemas.openxmlformats.org/officeDocument/2006/relationships/hyperlink" Target="http://corporette.com/married-money-management/" TargetMode="External"/><Relationship Id="rId6" Type="http://schemas.openxmlformats.org/officeDocument/2006/relationships/hyperlink" Target="http://corporette.com/tales-from-the-wallet-tax-savvy-investments/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corporette.com/tales-from-the-wallet-automatic-investing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corporettemoms.com/529-tip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C35" sqref="C35"/>
    </sheetView>
  </sheetViews>
  <sheetFormatPr defaultRowHeight="14.4"/>
  <cols>
    <col min="1" max="1" width="37.109375" style="1" customWidth="1"/>
    <col min="2" max="2" width="13.6640625" customWidth="1"/>
    <col min="3" max="3" width="14" style="1" customWidth="1"/>
    <col min="4" max="4" width="14.109375" customWidth="1"/>
    <col min="5" max="5" width="10" bestFit="1" customWidth="1"/>
  </cols>
  <sheetData>
    <row r="1" spans="1:5" s="30" customFormat="1" ht="28.8">
      <c r="A1" s="35" t="s">
        <v>35</v>
      </c>
      <c r="C1" s="31"/>
      <c r="D1" s="32"/>
    </row>
    <row r="2" spans="1:5">
      <c r="A2" s="16" t="s">
        <v>1</v>
      </c>
      <c r="B2" s="5" t="s">
        <v>16</v>
      </c>
      <c r="C2" s="6" t="s">
        <v>17</v>
      </c>
      <c r="D2" s="7" t="s">
        <v>18</v>
      </c>
    </row>
    <row r="3" spans="1:5">
      <c r="A3" s="1" t="s">
        <v>21</v>
      </c>
      <c r="B3" s="11">
        <f>2000+500</f>
        <v>2500</v>
      </c>
      <c r="C3" s="9">
        <f>2000+600</f>
        <v>2600</v>
      </c>
      <c r="D3" s="4"/>
    </row>
    <row r="4" spans="1:5">
      <c r="A4" s="36" t="s">
        <v>19</v>
      </c>
      <c r="B4" s="11">
        <f>1500+3000</f>
        <v>4500</v>
      </c>
      <c r="C4" s="9">
        <f>2773.37+1000</f>
        <v>3773.37</v>
      </c>
      <c r="D4" s="4"/>
      <c r="E4" s="2"/>
    </row>
    <row r="5" spans="1:5" s="25" customFormat="1" ht="15" thickBot="1">
      <c r="A5" s="37" t="s">
        <v>20</v>
      </c>
      <c r="B5" s="34">
        <f>2500+5000+10000</f>
        <v>17500</v>
      </c>
      <c r="C5" s="19">
        <f>2576.8+5600+19000</f>
        <v>27176.799999999999</v>
      </c>
      <c r="D5" s="13"/>
    </row>
    <row r="6" spans="1:5">
      <c r="A6" s="31" t="s">
        <v>0</v>
      </c>
      <c r="B6" s="33">
        <f>SUM(B3:B5)</f>
        <v>24500</v>
      </c>
      <c r="C6" s="33">
        <f>SUM(C3:C5)</f>
        <v>33550.17</v>
      </c>
      <c r="D6" s="58"/>
    </row>
    <row r="7" spans="1:5">
      <c r="D7" s="4"/>
    </row>
    <row r="8" spans="1:5">
      <c r="A8" s="15" t="s">
        <v>2</v>
      </c>
      <c r="D8" s="4"/>
    </row>
    <row r="9" spans="1:5">
      <c r="A9" s="36" t="s">
        <v>22</v>
      </c>
      <c r="B9" s="12">
        <v>15000</v>
      </c>
      <c r="C9" s="9">
        <v>14244.46</v>
      </c>
      <c r="D9" s="4"/>
    </row>
    <row r="10" spans="1:5">
      <c r="A10" s="36" t="s">
        <v>25</v>
      </c>
      <c r="B10" s="12">
        <v>5000</v>
      </c>
      <c r="C10" s="9">
        <v>5600</v>
      </c>
      <c r="D10" s="4"/>
    </row>
    <row r="11" spans="1:5">
      <c r="A11" s="1" t="s">
        <v>26</v>
      </c>
      <c r="B11" s="12">
        <v>15000</v>
      </c>
      <c r="C11" s="9">
        <v>19000</v>
      </c>
      <c r="D11" s="4"/>
    </row>
    <row r="12" spans="1:5">
      <c r="A12" s="36" t="s">
        <v>3</v>
      </c>
      <c r="B12" s="12">
        <v>6671.91</v>
      </c>
      <c r="C12" s="9">
        <v>6500</v>
      </c>
      <c r="D12" s="4"/>
    </row>
    <row r="13" spans="1:5">
      <c r="A13" s="1" t="s">
        <v>27</v>
      </c>
      <c r="B13" s="12">
        <v>5000</v>
      </c>
      <c r="C13" s="9">
        <v>6000</v>
      </c>
      <c r="D13" s="4"/>
    </row>
    <row r="14" spans="1:5">
      <c r="A14" s="36" t="s">
        <v>23</v>
      </c>
      <c r="B14" s="12">
        <v>4000</v>
      </c>
      <c r="C14" s="9">
        <v>4520</v>
      </c>
      <c r="D14" s="4"/>
    </row>
    <row r="15" spans="1:5" s="25" customFormat="1" ht="15" thickBot="1">
      <c r="A15" s="38" t="s">
        <v>24</v>
      </c>
      <c r="B15" s="18">
        <v>2000</v>
      </c>
      <c r="C15" s="19">
        <v>2250</v>
      </c>
      <c r="D15" s="13"/>
    </row>
    <row r="16" spans="1:5">
      <c r="A16" s="31" t="s">
        <v>4</v>
      </c>
      <c r="B16" s="2">
        <f>SUM(B9:B15)</f>
        <v>52671.91</v>
      </c>
      <c r="C16" s="2">
        <f>SUM(C9:C15)</f>
        <v>58114.46</v>
      </c>
      <c r="D16" s="57"/>
    </row>
    <row r="17" spans="1:4">
      <c r="A17" s="31"/>
      <c r="B17" s="2"/>
      <c r="C17" s="3"/>
      <c r="D17" s="2"/>
    </row>
    <row r="18" spans="1:4">
      <c r="D18" s="4"/>
    </row>
    <row r="19" spans="1:4">
      <c r="A19" s="55" t="s">
        <v>5</v>
      </c>
      <c r="D19" s="4"/>
    </row>
    <row r="20" spans="1:4">
      <c r="A20" s="39" t="s">
        <v>31</v>
      </c>
      <c r="B20" s="21">
        <v>2200</v>
      </c>
      <c r="C20" s="22">
        <v>2700</v>
      </c>
      <c r="D20" s="4"/>
    </row>
    <row r="21" spans="1:4">
      <c r="A21" s="1" t="s">
        <v>6</v>
      </c>
      <c r="B21" s="21">
        <v>100000</v>
      </c>
      <c r="C21" s="22">
        <v>95000</v>
      </c>
      <c r="D21" s="4"/>
    </row>
    <row r="22" spans="1:4" s="25" customFormat="1" ht="15" thickBot="1">
      <c r="A22" s="37" t="s">
        <v>7</v>
      </c>
      <c r="B22" s="40">
        <v>45000</v>
      </c>
      <c r="C22" s="41">
        <v>42000</v>
      </c>
      <c r="D22" s="13"/>
    </row>
    <row r="23" spans="1:4">
      <c r="B23" s="20">
        <f>SUM(B20:B22)</f>
        <v>147200</v>
      </c>
      <c r="C23" s="20">
        <f>SUM(C20:C22)</f>
        <v>139700</v>
      </c>
      <c r="D23" s="56"/>
    </row>
    <row r="24" spans="1:4">
      <c r="B24" s="14"/>
      <c r="C24" s="8"/>
      <c r="D24" s="17"/>
    </row>
    <row r="25" spans="1:4" s="14" customFormat="1">
      <c r="A25" s="15" t="s">
        <v>30</v>
      </c>
      <c r="C25" s="1"/>
      <c r="D25" s="17"/>
    </row>
    <row r="26" spans="1:4">
      <c r="A26" s="1" t="s">
        <v>32</v>
      </c>
      <c r="B26" s="26">
        <v>3500</v>
      </c>
      <c r="C26" s="27">
        <v>3500</v>
      </c>
      <c r="D26" s="26"/>
    </row>
    <row r="27" spans="1:4">
      <c r="A27" s="1" t="s">
        <v>33</v>
      </c>
      <c r="B27" s="26">
        <v>300000</v>
      </c>
      <c r="C27" s="27">
        <v>310000</v>
      </c>
      <c r="D27" s="26"/>
    </row>
    <row r="28" spans="1:4">
      <c r="A28" s="1" t="s">
        <v>34</v>
      </c>
      <c r="B28" s="26">
        <v>22000</v>
      </c>
      <c r="C28" s="27">
        <v>21000</v>
      </c>
      <c r="D28" s="26"/>
    </row>
    <row r="29" spans="1:4">
      <c r="B29" s="26"/>
      <c r="C29" s="27"/>
      <c r="D29" s="4"/>
    </row>
    <row r="30" spans="1:4">
      <c r="D30" s="4"/>
    </row>
    <row r="31" spans="1:4" s="45" customFormat="1" ht="16.2" thickBot="1">
      <c r="A31" s="42" t="s">
        <v>28</v>
      </c>
      <c r="B31" s="43">
        <f>SUM(B6,B16,B26:B28)</f>
        <v>402671.91000000003</v>
      </c>
      <c r="C31" s="44">
        <f>SUM(C6,C16,C26:C28)</f>
        <v>426164.63</v>
      </c>
      <c r="D31" s="43"/>
    </row>
    <row r="32" spans="1:4" s="49" customFormat="1" ht="15.6">
      <c r="A32" s="46" t="s">
        <v>29</v>
      </c>
      <c r="B32" s="47">
        <f>-B23</f>
        <v>-147200</v>
      </c>
      <c r="C32" s="48">
        <f>-C23</f>
        <v>-139700</v>
      </c>
      <c r="D32" s="47"/>
    </row>
    <row r="33" spans="1:4" s="53" customFormat="1" ht="15.6">
      <c r="A33" s="50" t="s">
        <v>8</v>
      </c>
      <c r="B33" s="51">
        <f t="shared" ref="B33:C33" si="0">B31+B32</f>
        <v>255471.91000000003</v>
      </c>
      <c r="C33" s="52">
        <f t="shared" si="0"/>
        <v>286464.63</v>
      </c>
      <c r="D33" s="51"/>
    </row>
    <row r="34" spans="1:4">
      <c r="B34" s="14"/>
      <c r="D34" s="4"/>
    </row>
    <row r="35" spans="1:4">
      <c r="A35" s="1" t="s">
        <v>9</v>
      </c>
      <c r="B35" s="10"/>
      <c r="C35" s="8">
        <f>C31-B31</f>
        <v>23492.719999999972</v>
      </c>
      <c r="D35" s="10"/>
    </row>
    <row r="36" spans="1:4">
      <c r="A36" s="1" t="s">
        <v>10</v>
      </c>
      <c r="B36" s="10"/>
      <c r="C36" s="8">
        <f>C32-B32</f>
        <v>7500</v>
      </c>
      <c r="D36" s="10"/>
    </row>
    <row r="37" spans="1:4">
      <c r="A37" s="1" t="s">
        <v>11</v>
      </c>
      <c r="B37" s="23"/>
      <c r="C37" s="24">
        <f>((C31-B31)/C31)</f>
        <v>5.5125926335087852E-2</v>
      </c>
      <c r="D37" s="23"/>
    </row>
    <row r="38" spans="1:4">
      <c r="A38" s="1" t="s">
        <v>12</v>
      </c>
      <c r="B38" s="23"/>
      <c r="C38" s="24"/>
      <c r="D38" s="23"/>
    </row>
    <row r="39" spans="1:4">
      <c r="A39" s="1" t="s">
        <v>10</v>
      </c>
      <c r="B39" s="28"/>
      <c r="C39" s="29">
        <f>(C23-B23)/C23</f>
        <v>-5.3686471009305653E-2</v>
      </c>
      <c r="D39" s="28"/>
    </row>
    <row r="40" spans="1:4">
      <c r="A40" s="1" t="s">
        <v>13</v>
      </c>
      <c r="B40" s="28"/>
      <c r="C40" s="29"/>
      <c r="D40" s="28"/>
    </row>
    <row r="41" spans="1:4">
      <c r="D41" s="4"/>
    </row>
    <row r="42" spans="1:4">
      <c r="A42" s="1" t="s">
        <v>14</v>
      </c>
      <c r="C42" s="54">
        <f>C27-B27</f>
        <v>10000</v>
      </c>
      <c r="D42" s="4"/>
    </row>
    <row r="43" spans="1:4">
      <c r="A43" s="1" t="s">
        <v>15</v>
      </c>
      <c r="C43" s="8">
        <f>C35-C42</f>
        <v>13492.719999999972</v>
      </c>
      <c r="D43" s="4"/>
    </row>
  </sheetData>
  <hyperlinks>
    <hyperlink ref="A4" r:id="rId1"/>
    <hyperlink ref="A5" r:id="rId2"/>
    <hyperlink ref="A10" r:id="rId3"/>
    <hyperlink ref="A14" r:id="rId4"/>
    <hyperlink ref="A12" r:id="rId5"/>
    <hyperlink ref="A9" r:id="rId6"/>
    <hyperlink ref="A22" r:id="rId7"/>
    <hyperlink ref="A19" r:id="rId8"/>
  </hyperlinks>
  <pageMargins left="0.25" right="0.25" top="0.75" bottom="0.75" header="0.3" footer="0.3"/>
  <pageSetup orientation="portrait" horizontalDpi="4294967294" verticalDpi="0"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Corporette</dc:creator>
  <dc:description>Downloadable for personal use only. All other rights reserved.
Originally published here:  http://corporette.com/frugal-fatigue</dc:description>
  <cp:lastModifiedBy>Kat</cp:lastModifiedBy>
  <cp:lastPrinted>2016-06-08T16:05:44Z</cp:lastPrinted>
  <dcterms:created xsi:type="dcterms:W3CDTF">2016-06-08T15:07:00Z</dcterms:created>
  <dcterms:modified xsi:type="dcterms:W3CDTF">2016-06-08T16:37:43Z</dcterms:modified>
</cp:coreProperties>
</file>